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<sst xmlns="http://schemas.openxmlformats.org/spreadsheetml/2006/main" count="22" uniqueCount="22">
  <si>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ASSUMPTIONS</t>
  </si>
  <si>
    <t>Total Return</t>
  </si>
  <si>
    <t>Land</t>
  </si>
  <si>
    <t>Hard Development Costs</t>
  </si>
  <si>
    <t>Soft Costs</t>
  </si>
  <si>
    <t>Total Basis</t>
  </si>
  <si>
    <t>Inflation Rate</t>
  </si>
  <si>
    <t>Interest Rate</t>
  </si>
  <si>
    <t>Term</t>
  </si>
  <si>
    <t>Annual Payment</t>
  </si>
  <si>
    <t>Starting Annual Rent</t>
  </si>
  <si>
    <t>Annual Rent Increase Rate</t>
  </si>
  <si>
    <t>Mortgage</t>
  </si>
  <si>
    <t>Cash Flow</t>
  </si>
  <si>
    <t>Year</t>
  </si>
  <si>
    <t>Prin</t>
  </si>
  <si>
    <t>Int</t>
  </si>
  <si>
    <t>Bal</t>
  </si>
  <si>
    <t>Nominal</t>
  </si>
  <si>
    <t>PV</t>
  </si>
  <si>
    <t>ROI</t>
  </si>
  <si>
    <t>Totals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</si>
</sst>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\ ;&quot; (&quot;#,##0\);&quot; -&quot;#\ ;@\ "/>
    <numFmt numFmtId="166" formatCode="0.0%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5" fontId="0" fillId="0" borderId="1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5" fontId="0" fillId="0" borderId="0" xfId="0" applyNumberFormat="1" applyFont="1" applyAlignment="1">
      <alignment horizontal="left"/>
    </xf>
    <xf numFmtId="165" fontId="1" fillId="0" borderId="2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right"/>
    </xf>
    <xf numFmtId="164" fontId="1" fillId="0" borderId="0" xfId="0" applyFont="1" applyAlignment="1">
      <alignment horizontal="right"/>
    </xf>
    <xf numFmtId="165" fontId="0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24.7109375" style="1" customWidth="1"/>
    <col min="2" max="4" width="11.57421875" style="1" customWidth="1"/>
    <col min="5" max="5" width="0.71875" style="1" customWidth="1"/>
    <col min="6" max="16384" width="11.57421875" style="1" customWidth="1"/>
  </cols>
  <sheetData>
    <row r="1" spans="1:7" ht="12.75">
      <c r="A1" s="2" t="s">
        <v>0</v>
      </c>
      <c r="F1" s="1" t="s">
        <v>1</v>
      </c>
      <c r="G1" s="3">
        <f>G46/B46</f>
        <v>1.520195789754314</v>
      </c>
    </row>
    <row r="2" spans="1:2" ht="12.75">
      <c r="A2" s="1" t="s">
        <v>2</v>
      </c>
      <c r="B2" s="1">
        <v>160000</v>
      </c>
    </row>
    <row r="3" spans="1:2" ht="12.75">
      <c r="A3" s="1" t="s">
        <v>3</v>
      </c>
      <c r="B3" s="1">
        <v>100000</v>
      </c>
    </row>
    <row r="4" spans="1:2" ht="12.75">
      <c r="A4" s="1" t="s">
        <v>4</v>
      </c>
      <c r="B4" s="1">
        <v>25000</v>
      </c>
    </row>
    <row r="5" spans="1:2" ht="12.75">
      <c r="A5" s="4" t="s">
        <v>5</v>
      </c>
      <c r="B5" s="4">
        <f>SUM(B2:B4)</f>
        <v>285000</v>
      </c>
    </row>
    <row r="6" spans="1:2" ht="12.75">
      <c r="A6" s="5"/>
      <c r="B6" s="5"/>
    </row>
    <row r="7" spans="1:2" ht="12.75">
      <c r="A7" s="5" t="s">
        <v>6</v>
      </c>
      <c r="B7" s="6">
        <v>0.033</v>
      </c>
    </row>
    <row r="8" spans="1:2" ht="12.75">
      <c r="A8" s="7" t="s">
        <v>7</v>
      </c>
      <c r="B8" s="3">
        <v>0.045</v>
      </c>
    </row>
    <row r="9" spans="1:2" ht="12.75">
      <c r="A9" s="7" t="s">
        <v>8</v>
      </c>
      <c r="B9" s="1">
        <v>15</v>
      </c>
    </row>
    <row r="10" spans="1:2" ht="12.75">
      <c r="A10" s="7" t="s">
        <v>9</v>
      </c>
      <c r="B10" s="1">
        <f>-PMT(B8,B9,B5)</f>
        <v>26537.4353127091</v>
      </c>
    </row>
    <row r="11" spans="1:2" ht="12.75">
      <c r="A11" s="7" t="s">
        <v>10</v>
      </c>
      <c r="B11" s="1">
        <f>2500*12</f>
        <v>30000</v>
      </c>
    </row>
    <row r="12" spans="1:2" ht="12.75">
      <c r="A12" s="7" t="s">
        <v>11</v>
      </c>
      <c r="B12" s="3">
        <v>0.02</v>
      </c>
    </row>
    <row r="13" ht="12.75">
      <c r="A13"/>
    </row>
    <row r="14" spans="2:7" ht="12.75">
      <c r="B14" s="8" t="s">
        <v>12</v>
      </c>
      <c r="C14" s="8"/>
      <c r="D14" s="8"/>
      <c r="F14" s="8" t="s">
        <v>13</v>
      </c>
      <c r="G14" s="8"/>
    </row>
    <row r="15" spans="1:8" ht="12.75">
      <c r="A15" s="9" t="s">
        <v>14</v>
      </c>
      <c r="B15" s="9" t="s">
        <v>15</v>
      </c>
      <c r="C15" s="9" t="s">
        <v>16</v>
      </c>
      <c r="D15" s="9" t="s">
        <v>17</v>
      </c>
      <c r="E15" s="9"/>
      <c r="F15" s="10" t="s">
        <v>18</v>
      </c>
      <c r="G15" s="9" t="s">
        <v>19</v>
      </c>
      <c r="H15" s="9" t="s">
        <v>20</v>
      </c>
    </row>
    <row r="16" spans="1:8" ht="12.75">
      <c r="A16" s="1">
        <v>1</v>
      </c>
      <c r="B16" s="1">
        <f>B10-C16</f>
        <v>13712.435312709102</v>
      </c>
      <c r="C16" s="1">
        <f>B5*B8</f>
        <v>12825</v>
      </c>
      <c r="D16" s="1">
        <f>B5-B16</f>
        <v>271287.5646872909</v>
      </c>
      <c r="F16" s="1">
        <f>IF(D16&lt;&gt;0,$B$11-$B$10,$B$11)</f>
        <v>3462.5646872908983</v>
      </c>
      <c r="G16" s="1">
        <f>F16/(1+B$7)^(A16-A$16)</f>
        <v>3462.5646872908983</v>
      </c>
      <c r="H16" s="3">
        <f>G16/B$5</f>
        <v>0.012149349779968064</v>
      </c>
    </row>
    <row r="17" spans="1:8" ht="12.75">
      <c r="A17" s="1">
        <v>2</v>
      </c>
      <c r="B17" s="1">
        <f>IF(D16&lt;$B$10,D16,$B$10-C17)</f>
        <v>14329.49490178101</v>
      </c>
      <c r="C17" s="1">
        <f>D16*$B$8</f>
        <v>12207.940410928091</v>
      </c>
      <c r="D17" s="1">
        <f>D16-B17</f>
        <v>256958.06978550993</v>
      </c>
      <c r="F17" s="1">
        <f>IF(B17&lt;&gt;0,$B$11*(1+B$12)^(A17-A$16)-$B$10,$B$11*(1+B$12)^(A17-A$16))</f>
        <v>4062.5646872908983</v>
      </c>
      <c r="G17" s="1">
        <f>F17/(1+B$7)^(A17-A$16)</f>
        <v>3932.7828531373657</v>
      </c>
      <c r="H17" s="3">
        <f>G17/B$5</f>
        <v>0.013799238081183739</v>
      </c>
    </row>
    <row r="18" spans="1:8" ht="12.75">
      <c r="A18" s="1">
        <v>3</v>
      </c>
      <c r="B18" s="1">
        <f>IF(D17&lt;$B$10,D17,$B$10-C18)</f>
        <v>14974.322172361155</v>
      </c>
      <c r="C18" s="1">
        <f>D17*$B$8</f>
        <v>11563.113140347947</v>
      </c>
      <c r="D18" s="1">
        <f>D17-B18</f>
        <v>241983.74761314876</v>
      </c>
      <c r="F18" s="1">
        <f>IF(B18&lt;&gt;0,$B$11*(1+B$12)^(A18-A$16)-$B$10,$B$11*(1+B$12)^(A18-A$16))</f>
        <v>4674.564687290898</v>
      </c>
      <c r="G18" s="1">
        <f>F18/(1+B$7)^(A18-A$16)</f>
        <v>4380.669922837645</v>
      </c>
      <c r="H18" s="3">
        <f>G18/B$5</f>
        <v>0.015370771659079454</v>
      </c>
    </row>
    <row r="19" spans="1:8" ht="12.75">
      <c r="A19" s="1">
        <v>4</v>
      </c>
      <c r="B19" s="1">
        <f>IF(D18&lt;$B$10,D18,$B$10-C19)</f>
        <v>15648.166670117407</v>
      </c>
      <c r="C19" s="1">
        <f>D18*$B$8</f>
        <v>10889.268642591695</v>
      </c>
      <c r="D19" s="1">
        <f>D18-B19</f>
        <v>226335.58094303135</v>
      </c>
      <c r="F19" s="1">
        <f>IF(B19&lt;&gt;0,$B$11*(1+B$12)^(A19-A$16)-$B$10,$B$11*(1+B$12)^(A19-A$16))</f>
        <v>5298.8046872909035</v>
      </c>
      <c r="G19" s="1">
        <f>F19/(1+B$7)^(A19-A$16)</f>
        <v>4807.031270108015</v>
      </c>
      <c r="H19" s="3">
        <f>G19/B$5</f>
        <v>0.01686677638634391</v>
      </c>
    </row>
    <row r="20" spans="1:8" ht="12.75">
      <c r="A20" s="1">
        <v>5</v>
      </c>
      <c r="B20" s="1">
        <f>IF(D19&lt;$B$10,D19,$B$10-C20)</f>
        <v>16352.334170272692</v>
      </c>
      <c r="C20" s="1">
        <f>D19*$B$8</f>
        <v>10185.10114243641</v>
      </c>
      <c r="D20" s="1">
        <f>D19-B20</f>
        <v>209983.24677275866</v>
      </c>
      <c r="F20" s="1">
        <f>IF(B20&lt;&gt;0,$B$11*(1+B$12)^(A20-A$16)-$B$10,$B$11*(1+B$12)^(A20-A$16))</f>
        <v>5935.529487290896</v>
      </c>
      <c r="G20" s="1">
        <f>F20/(1+B$7)^(A20-A$16)</f>
        <v>5212.645382708641</v>
      </c>
      <c r="H20" s="3">
        <f>G20/B$5</f>
        <v>0.018289983798977685</v>
      </c>
    </row>
    <row r="21" spans="1:8" ht="12.75">
      <c r="A21" s="1">
        <v>6</v>
      </c>
      <c r="B21" s="1">
        <f>IF(D20&lt;$B$10,D20,$B$10-C21)</f>
        <v>17088.189207934964</v>
      </c>
      <c r="C21" s="1">
        <f>D20*$B$8</f>
        <v>9449.24610477414</v>
      </c>
      <c r="D21" s="1">
        <f>D20-B21</f>
        <v>192895.0575648237</v>
      </c>
      <c r="F21" s="1">
        <f>IF(B21&lt;&gt;0,$B$11*(1+B$12)^(A21-A$16)-$B$10,$B$11*(1+B$12)^(A21-A$16))</f>
        <v>6584.988783290901</v>
      </c>
      <c r="G21" s="1">
        <f>F21/(1+B$7)^(A21-A$16)</f>
        <v>5598.264735905485</v>
      </c>
      <c r="H21" s="3">
        <f>G21/B$5</f>
        <v>0.019643034161071878</v>
      </c>
    </row>
    <row r="22" spans="1:8" ht="12.75">
      <c r="A22" s="1">
        <v>7</v>
      </c>
      <c r="B22" s="1">
        <f>IF(D21&lt;$B$10,D21,$B$10-C22)</f>
        <v>17857.157722292035</v>
      </c>
      <c r="C22" s="1">
        <f>D21*$B$8</f>
        <v>8680.277590417067</v>
      </c>
      <c r="D22" s="1">
        <f>D21-B22</f>
        <v>175037.89984253168</v>
      </c>
      <c r="F22" s="1">
        <f>IF(B22&lt;&gt;0,$B$11*(1+B$12)^(A22-A$16)-$B$10,$B$11*(1+B$12)^(A22-A$16))</f>
        <v>7247.437265210901</v>
      </c>
      <c r="G22" s="1">
        <f>F22/(1+B$7)^(A22-A$16)</f>
        <v>5964.616637845318</v>
      </c>
      <c r="H22" s="3">
        <f>G22/B$5</f>
        <v>0.020928479431036203</v>
      </c>
    </row>
    <row r="23" spans="1:8" ht="12.75">
      <c r="A23" s="1">
        <v>8</v>
      </c>
      <c r="B23" s="1">
        <f>IF(D22&lt;$B$10,D22,$B$10-C23)</f>
        <v>18660.729819795175</v>
      </c>
      <c r="C23" s="1">
        <f>D22*$B$8</f>
        <v>7876.705492913926</v>
      </c>
      <c r="D23" s="1">
        <f>D22-B23</f>
        <v>156377.1700227365</v>
      </c>
      <c r="F23" s="1">
        <f>IF(B23&lt;&gt;0,$B$11*(1+B$12)^(A23-A$16)-$B$10,$B$11*(1+B$12)^(A23-A$16))</f>
        <v>7923.134716769302</v>
      </c>
      <c r="G23" s="1">
        <f>F23/(1+B$7)^(A23-A$16)</f>
        <v>6312.404047743644</v>
      </c>
      <c r="H23" s="3">
        <f>G23/B$5</f>
        <v>0.02214878613243384</v>
      </c>
    </row>
    <row r="24" spans="1:8" ht="12.75">
      <c r="A24" s="1">
        <v>9</v>
      </c>
      <c r="B24" s="1">
        <f>IF(D23&lt;$B$10,D23,$B$10-C24)</f>
        <v>19500.46266168596</v>
      </c>
      <c r="C24" s="1">
        <f>D23*$B$8</f>
        <v>7036.972651023142</v>
      </c>
      <c r="D24" s="1">
        <f>D23-B24</f>
        <v>136876.70736105053</v>
      </c>
      <c r="F24" s="1">
        <f>IF(B24&lt;&gt;0,$B$11*(1+B$12)^(A24-A$16)-$B$10,$B$11*(1+B$12)^(A24-A$16))</f>
        <v>8612.346117358873</v>
      </c>
      <c r="G24" s="1">
        <f>F24/(1+B$7)^(A24-A$16)</f>
        <v>6642.306367756137</v>
      </c>
      <c r="H24" s="3">
        <f>G24/B$5</f>
        <v>0.023306338132477674</v>
      </c>
    </row>
    <row r="25" spans="1:8" ht="12.75">
      <c r="A25" s="1">
        <v>10</v>
      </c>
      <c r="B25" s="1">
        <f>IF(D24&lt;$B$10,D24,$B$10-C25)</f>
        <v>20377.98348146183</v>
      </c>
      <c r="C25" s="1">
        <f>D24*$B$8</f>
        <v>6159.451831247274</v>
      </c>
      <c r="D25" s="1">
        <f>D24-B25</f>
        <v>116498.72387958871</v>
      </c>
      <c r="F25" s="1">
        <f>IF(B25&lt;&gt;0,$B$11*(1+B$12)^(A25-A$16)-$B$10,$B$11*(1+B$12)^(A25-A$16))</f>
        <v>9315.341745960228</v>
      </c>
      <c r="G25" s="1">
        <f>F25/(1+B$7)^(A25-A$16)</f>
        <v>6954.98020937663</v>
      </c>
      <c r="H25" s="3">
        <f>G25/B$5</f>
        <v>0.02440343933114607</v>
      </c>
    </row>
    <row r="26" spans="1:8" ht="12.75">
      <c r="A26" s="1">
        <v>11</v>
      </c>
      <c r="B26" s="1">
        <f>IF(D25&lt;$B$10,D25,$B$10-C26)</f>
        <v>21294.99273812761</v>
      </c>
      <c r="C26" s="1">
        <f>D25*$B$8</f>
        <v>5242.4425745814915</v>
      </c>
      <c r="D26" s="1">
        <f>D25-B26</f>
        <v>95203.7311414611</v>
      </c>
      <c r="F26" s="1">
        <f>IF(B26&lt;&gt;0,$B$11*(1+B$12)^(A26-A$16)-$B$10,$B$11*(1+B$12)^(A26-A$16))</f>
        <v>10032.397287133615</v>
      </c>
      <c r="G26" s="1">
        <f>F26/(1+B$7)^(A26-A$16)</f>
        <v>7251.06013517765</v>
      </c>
      <c r="H26" s="3">
        <f>G26/B$5</f>
        <v>0.02544231626378123</v>
      </c>
    </row>
    <row r="27" spans="1:8" ht="12.75">
      <c r="A27" s="1">
        <v>12</v>
      </c>
      <c r="B27" s="1">
        <f>IF(D26&lt;$B$10,D26,$B$10-C27)</f>
        <v>22253.267411343353</v>
      </c>
      <c r="C27" s="1">
        <f>D26*$B$8</f>
        <v>4284.1679013657495</v>
      </c>
      <c r="D27" s="1">
        <f>D26-B27</f>
        <v>72950.46373011774</v>
      </c>
      <c r="F27" s="1">
        <f>IF(B27&lt;&gt;0,$B$11*(1+B$12)^(A27-A$16)-$B$10,$B$11*(1+B$12)^(A27-A$16))</f>
        <v>10763.793939130475</v>
      </c>
      <c r="G27" s="1">
        <f>F27/(1+B$7)^(A27-A$16)</f>
        <v>7531.159376683328</v>
      </c>
      <c r="H27" s="3">
        <f>G27/B$5</f>
        <v>0.026425120619941504</v>
      </c>
    </row>
    <row r="28" spans="1:8" ht="12.75">
      <c r="A28" s="1">
        <v>13</v>
      </c>
      <c r="B28" s="1">
        <f>IF(D27&lt;$B$10,D27,$B$10-C28)</f>
        <v>23254.664444853803</v>
      </c>
      <c r="C28" s="1">
        <f>D27*$B$8</f>
        <v>3282.770867855298</v>
      </c>
      <c r="D28" s="1">
        <f>D27-B28</f>
        <v>49695.79928526394</v>
      </c>
      <c r="F28" s="1">
        <f>IF(B28&lt;&gt;0,$B$11*(1+B$12)^(A28-A$16)-$B$10,$B$11*(1+B$12)^(A28-A$16))</f>
        <v>11509.818524167262</v>
      </c>
      <c r="G28" s="1">
        <f>F28/(1+B$7)^(A28-A$16)</f>
        <v>7795.870529139391</v>
      </c>
      <c r="H28" s="3">
        <f>G28/B$5</f>
        <v>0.027353931681190845</v>
      </c>
    </row>
    <row r="29" spans="1:8" ht="12.75">
      <c r="A29" s="1">
        <v>14</v>
      </c>
      <c r="B29" s="1">
        <f>IF(D28&lt;$B$10,D28,$B$10-C29)</f>
        <v>24301.124344872223</v>
      </c>
      <c r="C29" s="1">
        <f>D28*$B$8</f>
        <v>2236.3109678368774</v>
      </c>
      <c r="D29" s="1">
        <f>D28-B29</f>
        <v>25394.67494039172</v>
      </c>
      <c r="F29" s="1">
        <f>IF(B29&lt;&gt;0,$B$11*(1+B$12)^(A29-A$16)-$B$10,$B$11*(1+B$12)^(A29-A$16))</f>
        <v>12270.763600904793</v>
      </c>
      <c r="G29" s="1">
        <f>F29/(1+B$7)^(A29-A$16)</f>
        <v>8045.766223920416</v>
      </c>
      <c r="H29" s="3">
        <f>G29/B$5</f>
        <v>0.028230758680422515</v>
      </c>
    </row>
    <row r="30" spans="1:8" ht="12.75">
      <c r="A30" s="1">
        <v>15</v>
      </c>
      <c r="B30" s="1">
        <f>IF(D29&lt;$B$10,D29,$B$10-C30)</f>
        <v>25394.67494039172</v>
      </c>
      <c r="C30" s="1">
        <f>D29*$B$8</f>
        <v>1142.7603723176273</v>
      </c>
      <c r="D30" s="1">
        <f>D29-B30</f>
        <v>0</v>
      </c>
      <c r="F30" s="1">
        <f>IF(B30&lt;&gt;0,$B$11*(1+B$12)^(A30-A$16)-$B$10,$B$11*(1+B$12)^(A30-A$16))</f>
        <v>13046.92757917707</v>
      </c>
      <c r="G30" s="1">
        <f>F30/(1+B$7)^(A30-A$16)</f>
        <v>8281.399779290758</v>
      </c>
      <c r="H30" s="3">
        <f>G30/B$5</f>
        <v>0.029057543085230727</v>
      </c>
    </row>
    <row r="31" spans="1:8" ht="12.75">
      <c r="A31" s="1">
        <v>16</v>
      </c>
      <c r="B31" s="1">
        <f>IF(D30&lt;$B$10,D30,$B$10-C31)</f>
        <v>0</v>
      </c>
      <c r="C31" s="1">
        <f>D30*$B$8</f>
        <v>0</v>
      </c>
      <c r="D31" s="1">
        <f>D30-B31</f>
        <v>0</v>
      </c>
      <c r="F31" s="1">
        <f>IF(B31&lt;&gt;0,$B$11*(1+B$12)^(A31-A$16)-$B$10,$B$11*(1+B$12)^(A31-A$16))</f>
        <v>40376.050149723895</v>
      </c>
      <c r="G31" s="1">
        <f>F31/(1+B$7)^(A31-A$16)</f>
        <v>24809.556930567494</v>
      </c>
      <c r="H31" s="3">
        <f>G31/B$5</f>
        <v>0.08705107694935962</v>
      </c>
    </row>
    <row r="32" spans="1:8" ht="12.75">
      <c r="A32" s="1">
        <v>17</v>
      </c>
      <c r="B32" s="1">
        <f>IF(D31&lt;$B$10,D31,$B$10-C32)</f>
        <v>0</v>
      </c>
      <c r="C32" s="1">
        <f>D31*$B$8</f>
        <v>0</v>
      </c>
      <c r="D32" s="1">
        <f>D31-B32</f>
        <v>0</v>
      </c>
      <c r="F32" s="1">
        <f>IF(B32&lt;&gt;0,$B$11*(1+B$12)^(A32-A$16)-$B$10,$B$11*(1+B$12)^(A32-A$16))</f>
        <v>41183.571152718374</v>
      </c>
      <c r="G32" s="1">
        <f>F32/(1+B$7)^(A32-A$16)</f>
        <v>24497.335981780107</v>
      </c>
      <c r="H32" s="3">
        <f>G32/B$5</f>
        <v>0.08595556484835125</v>
      </c>
    </row>
    <row r="33" spans="1:8" ht="12.75">
      <c r="A33" s="1">
        <v>18</v>
      </c>
      <c r="B33" s="1">
        <f>IF(D32&lt;$B$10,D32,$B$10-C33)</f>
        <v>0</v>
      </c>
      <c r="C33" s="1">
        <f>D32*$B$8</f>
        <v>0</v>
      </c>
      <c r="D33" s="1">
        <f>D32-B33</f>
        <v>0</v>
      </c>
      <c r="F33" s="1">
        <f>IF(B33&lt;&gt;0,$B$11*(1+B$12)^(A33-A$16)-$B$10,$B$11*(1+B$12)^(A33-A$16))</f>
        <v>42007.24257577275</v>
      </c>
      <c r="G33" s="1">
        <f>F33/(1+B$7)^(A33-A$16)</f>
        <v>24189.04424144793</v>
      </c>
      <c r="H33" s="3">
        <f>G33/B$5</f>
        <v>0.08487383944367695</v>
      </c>
    </row>
    <row r="34" spans="1:8" ht="12.75">
      <c r="A34" s="1">
        <v>19</v>
      </c>
      <c r="B34" s="1">
        <f>IF(D33&lt;$B$10,D33,$B$10-C34)</f>
        <v>0</v>
      </c>
      <c r="C34" s="1">
        <f>D33*$B$8</f>
        <v>0</v>
      </c>
      <c r="D34" s="1">
        <f>D33-B34</f>
        <v>0</v>
      </c>
      <c r="F34" s="1">
        <f>IF(B34&lt;&gt;0,$B$11*(1+B$12)^(A34-A$16)-$B$10,$B$11*(1+B$12)^(A34-A$16))</f>
        <v>42847.3874272882</v>
      </c>
      <c r="G34" s="1">
        <f>F34/(1+B$7)^(A34-A$16)</f>
        <v>23884.632261642684</v>
      </c>
      <c r="H34" s="3">
        <f>G34/B$5</f>
        <v>0.08380572723383398</v>
      </c>
    </row>
    <row r="35" spans="1:8" ht="12.75">
      <c r="A35" s="1">
        <v>20</v>
      </c>
      <c r="B35" s="1">
        <f>IF(D34&lt;$B$10,D34,$B$10-C35)</f>
        <v>0</v>
      </c>
      <c r="C35" s="1">
        <f>D34*$B$8</f>
        <v>0</v>
      </c>
      <c r="D35" s="1">
        <f>D34-B35</f>
        <v>0</v>
      </c>
      <c r="F35" s="1">
        <f>IF(B35&lt;&gt;0,$B$11*(1+B$12)^(A35-A$16)-$B$10,$B$11*(1+B$12)^(A35-A$16))</f>
        <v>43704.33517583396</v>
      </c>
      <c r="G35" s="1">
        <f>F35/(1+B$7)^(A35-A$16)</f>
        <v>23584.051216723656</v>
      </c>
      <c r="H35" s="3">
        <f>G35/B$5</f>
        <v>0.08275105690078476</v>
      </c>
    </row>
    <row r="36" spans="1:8" ht="12.75">
      <c r="A36" s="1">
        <v>21</v>
      </c>
      <c r="B36" s="1">
        <f>IF(D35&lt;$B$10,D35,$B$10-C36)</f>
        <v>0</v>
      </c>
      <c r="C36" s="1">
        <f>D35*$B$8</f>
        <v>0</v>
      </c>
      <c r="D36" s="1">
        <f>D35-B36</f>
        <v>0</v>
      </c>
      <c r="F36" s="1">
        <f>IF(B36&lt;&gt;0,$B$11*(1+B$12)^(A36-A$16)-$B$10,$B$11*(1+B$12)^(A36-A$16))</f>
        <v>44578.421879350644</v>
      </c>
      <c r="G36" s="1">
        <f>F36/(1+B$7)^(A36-A$16)</f>
        <v>23287.25289550642</v>
      </c>
      <c r="H36" s="3">
        <f>G36/B$5</f>
        <v>0.08170965928247867</v>
      </c>
    </row>
    <row r="37" spans="1:8" ht="12.75">
      <c r="A37" s="1">
        <v>22</v>
      </c>
      <c r="B37" s="1">
        <f>IF(D36&lt;$B$10,D36,$B$10-C37)</f>
        <v>0</v>
      </c>
      <c r="C37" s="1">
        <f>D36*$B$8</f>
        <v>0</v>
      </c>
      <c r="D37" s="1">
        <f>D36-B37</f>
        <v>0</v>
      </c>
      <c r="F37" s="1">
        <f>IF(B37&lt;&gt;0,$B$11*(1+B$12)^(A37-A$16)-$B$10,$B$11*(1+B$12)^(A37-A$16))</f>
        <v>45469.990316937656</v>
      </c>
      <c r="G37" s="1">
        <f>F37/(1+B$7)^(A37-A$16)</f>
        <v>22994.189693530057</v>
      </c>
      <c r="H37" s="3">
        <f>G37/B$5</f>
        <v>0.0806813673457195</v>
      </c>
    </row>
    <row r="38" spans="1:8" ht="12.75">
      <c r="A38" s="1">
        <v>23</v>
      </c>
      <c r="B38" s="1">
        <f>IF(D37&lt;$B$10,D37,$B$10-C38)</f>
        <v>0</v>
      </c>
      <c r="C38" s="1">
        <f>D37*$B$8</f>
        <v>0</v>
      </c>
      <c r="D38" s="1">
        <f>D37-B38</f>
        <v>0</v>
      </c>
      <c r="F38" s="1">
        <f>IF(B38&lt;&gt;0,$B$11*(1+B$12)^(A38-A$16)-$B$10,$B$11*(1+B$12)^(A38-A$16))</f>
        <v>46379.39012327641</v>
      </c>
      <c r="G38" s="1">
        <f>F38/(1+B$7)^(A38-A$16)</f>
        <v>22704.814605421743</v>
      </c>
      <c r="H38" s="3">
        <f>G38/B$5</f>
        <v>0.07966601615937453</v>
      </c>
    </row>
    <row r="39" spans="1:8" ht="12.75">
      <c r="A39" s="1">
        <v>24</v>
      </c>
      <c r="B39" s="1">
        <f>IF(D38&lt;$B$10,D38,$B$10-C39)</f>
        <v>0</v>
      </c>
      <c r="C39" s="1">
        <f>D38*$B$8</f>
        <v>0</v>
      </c>
      <c r="D39" s="1">
        <f>D38-B39</f>
        <v>0</v>
      </c>
      <c r="F39" s="1">
        <f>IF(B39&lt;&gt;0,$B$11*(1+B$12)^(A39-A$16)-$B$10,$B$11*(1+B$12)^(A39-A$16))</f>
        <v>47306.97792574194</v>
      </c>
      <c r="G39" s="1">
        <f>F39/(1+B$7)^(A39-A$16)</f>
        <v>22419.081217357394</v>
      </c>
      <c r="H39" s="3">
        <f>G39/B$5</f>
        <v>0.07866344286792068</v>
      </c>
    </row>
    <row r="40" spans="1:8" ht="12.75">
      <c r="A40" s="1">
        <v>25</v>
      </c>
      <c r="B40" s="1">
        <f>IF(D39&lt;$B$10,D39,$B$10-C40)</f>
        <v>0</v>
      </c>
      <c r="C40" s="1">
        <f>D39*$B$8</f>
        <v>0</v>
      </c>
      <c r="D40" s="1">
        <f>D39-B40</f>
        <v>0</v>
      </c>
      <c r="F40" s="1">
        <f>IF(B40&lt;&gt;0,$B$11*(1+B$12)^(A40-A$16)-$B$10,$B$11*(1+B$12)^(A40-A$16))</f>
        <v>48253.117484256785</v>
      </c>
      <c r="G40" s="1">
        <f>F40/(1+B$7)^(A40-A$16)</f>
        <v>22136.94369961717</v>
      </c>
      <c r="H40" s="3">
        <f>G40/B$5</f>
        <v>0.07767348666532341</v>
      </c>
    </row>
    <row r="41" spans="1:8" ht="12.75">
      <c r="A41" s="1">
        <v>26</v>
      </c>
      <c r="B41" s="1">
        <f>IF(D40&lt;$B$10,D40,$B$10-C41)</f>
        <v>0</v>
      </c>
      <c r="C41" s="1">
        <f>D40*$B$8</f>
        <v>0</v>
      </c>
      <c r="D41" s="1">
        <f>D40-B41</f>
        <v>0</v>
      </c>
      <c r="F41" s="1">
        <f>IF(B41&lt;&gt;0,$B$11*(1+B$12)^(A41-A$16)-$B$10,$B$11*(1+B$12)^(A41-A$16))</f>
        <v>49218.17983394192</v>
      </c>
      <c r="G41" s="1">
        <f>F41/(1+B$7)^(A41-A$16)</f>
        <v>21858.35679923477</v>
      </c>
      <c r="H41" s="3">
        <f>G41/B$5</f>
        <v>0.07669598876924481</v>
      </c>
    </row>
    <row r="42" spans="1:8" ht="12.75">
      <c r="A42" s="1">
        <v>27</v>
      </c>
      <c r="B42" s="1">
        <f>IF(D41&lt;$B$10,D41,$B$10-C42)</f>
        <v>0</v>
      </c>
      <c r="C42" s="1">
        <f>D41*$B$8</f>
        <v>0</v>
      </c>
      <c r="D42" s="1">
        <f>D41-B42</f>
        <v>0</v>
      </c>
      <c r="F42" s="1">
        <f>IF(B42&lt;&gt;0,$B$11*(1+B$12)^(A42-A$16)-$B$10,$B$11*(1+B$12)^(A42-A$16))</f>
        <v>50202.54343062075</v>
      </c>
      <c r="G42" s="1">
        <f>F42/(1+B$7)^(A42-A$16)</f>
        <v>21583.275832739077</v>
      </c>
      <c r="H42" s="3">
        <f>G42/B$5</f>
        <v>0.0757307923955757</v>
      </c>
    </row>
    <row r="43" spans="1:8" ht="12.75">
      <c r="A43" s="1">
        <v>28</v>
      </c>
      <c r="B43" s="1">
        <f>IF(D42&lt;$B$10,D42,$B$10-C43)</f>
        <v>0</v>
      </c>
      <c r="C43" s="1">
        <f>D42*$B$8</f>
        <v>0</v>
      </c>
      <c r="D43" s="1">
        <f>D42-B43</f>
        <v>0</v>
      </c>
      <c r="F43" s="1">
        <f>IF(B43&lt;&gt;0,$B$11*(1+B$12)^(A43-A$16)-$B$10,$B$11*(1+B$12)^(A43-A$16))</f>
        <v>51206.59429923318</v>
      </c>
      <c r="G43" s="1">
        <f>F43/(1+B$7)^(A43-A$16)</f>
        <v>21311.65667898728</v>
      </c>
      <c r="H43" s="3">
        <f>G43/B$5</f>
        <v>0.0747777427332887</v>
      </c>
    </row>
    <row r="44" spans="1:8" ht="12.75">
      <c r="A44" s="1">
        <v>29</v>
      </c>
      <c r="B44" s="1">
        <f>IF(D43&lt;$B$10,D43,$B$10-C44)</f>
        <v>0</v>
      </c>
      <c r="C44" s="1">
        <f>D43*$B$8</f>
        <v>0</v>
      </c>
      <c r="D44" s="1">
        <f>D43-B44</f>
        <v>0</v>
      </c>
      <c r="F44" s="1">
        <f>IF(B44&lt;&gt;0,$B$11*(1+B$12)^(A44-A$16)-$B$10,$B$11*(1+B$12)^(A44-A$16))</f>
        <v>52230.72618521784</v>
      </c>
      <c r="G44" s="1">
        <f>F44/(1+B$7)^(A44-A$16)</f>
        <v>21043.45577208812</v>
      </c>
      <c r="H44" s="3">
        <f>G44/B$5</f>
        <v>0.07383668691960744</v>
      </c>
    </row>
    <row r="45" spans="1:8" ht="12.75">
      <c r="A45" s="1">
        <v>30</v>
      </c>
      <c r="B45" s="1">
        <f>IF(D44&lt;$B$10,D44,$B$10-C45)</f>
        <v>0</v>
      </c>
      <c r="C45" s="1">
        <f>D44*$B$8</f>
        <v>0</v>
      </c>
      <c r="D45" s="1">
        <f>D44-B45</f>
        <v>0</v>
      </c>
      <c r="F45" s="1">
        <f>IF(B45&lt;&gt;0,$B$11*(1+B$12)^(A45-A$16)-$B$10,$B$11*(1+B$12)^(A45-A$16))</f>
        <v>53275.340708922195</v>
      </c>
      <c r="G45" s="1">
        <f>F45/(1+B$7)^(A45-A$16)</f>
        <v>20778.63009441422</v>
      </c>
      <c r="H45" s="3">
        <f>G45/B$5</f>
        <v>0.0729074740154885</v>
      </c>
    </row>
    <row r="46" spans="1:7" ht="12.75">
      <c r="A46" s="11" t="s">
        <v>21</v>
      </c>
      <c r="B46" s="11">
        <f>SUM(B16:B45)</f>
        <v>285000</v>
      </c>
      <c r="C46" s="11">
        <f>SUM(C16:C45)</f>
        <v>113061.52969063676</v>
      </c>
      <c r="D46" s="11"/>
      <c r="E46" s="11"/>
      <c r="F46" s="11">
        <f>SUM(F16:F45)</f>
        <v>818980.8464643945</v>
      </c>
      <c r="G46" s="11">
        <f>SUM(G16:G45)</f>
        <v>433255.80007997947</v>
      </c>
    </row>
  </sheetData>
  <sheetProtection selectLockedCells="1" selectUnlockedCells="1"/>
  <mergeCells count="2">
    <mergeCell ref="B14:D14"/>
    <mergeCell ref="F14:G14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Kristofer Freeberg</dc:creator>
  <cp:keywords/>
  <dc:description/>
  <cp:lastModifiedBy>Kristofer Freeberg</cp:lastModifiedBy>
  <dcterms:created xsi:type="dcterms:W3CDTF">2014-11-18T20:04:04Z</dcterms:created>
  <dcterms:modified xsi:type="dcterms:W3CDTF">2014-11-18T21:36:08Z</dcterms:modified>
  <cp:category/>
  <cp:version/>
  <cp:contentType/>
  <cp:contentStatus/>
  <cp:revision>43</cp:revision>
</cp:coreProperties>
</file>